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74\"/>
    </mc:Choice>
  </mc:AlternateContent>
  <xr:revisionPtr revIDLastSave="0" documentId="13_ncr:1_{619C4967-2995-4EF2-A7F0-DD0DFB4847A3}" xr6:coauthVersionLast="47" xr6:coauthVersionMax="47" xr10:uidLastSave="{00000000-0000-0000-0000-000000000000}"/>
  <bookViews>
    <workbookView xWindow="0" yWindow="206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537 02-01" sheetId="3" r:id="rId3"/>
    <sheet name="ОСР 537-09-01" sheetId="4" r:id="rId4"/>
    <sheet name="ОСР 537 12-01" sheetId="5" r:id="rId5"/>
    <sheet name="Источники ЦИ" sheetId="6" r:id="rId6"/>
    <sheet name="Цена МАТ и ОБ по ТКП" sheetId="7" r:id="rId7"/>
  </sheets>
  <calcPr calcId="181029"/>
</workbook>
</file>

<file path=xl/calcChain.xml><?xml version="1.0" encoding="utf-8"?>
<calcChain xmlns="http://schemas.openxmlformats.org/spreadsheetml/2006/main">
  <c r="C42" i="1" l="1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2" i="1"/>
  <c r="E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<sst xmlns="http://schemas.openxmlformats.org/spreadsheetml/2006/main" count="223" uniqueCount="135">
  <si>
    <t>СВОДКА ЗАТРАТ</t>
  </si>
  <si>
    <t>P_0374</t>
  </si>
  <si>
    <t>(идентификатор инвестиционного проекта)</t>
  </si>
  <si>
    <t>Реконструкция КЛ-10 кВ Ф-Ш-2 от № 217/47 до опоры №217/48 Шенталинский район Самарская область (двухцепная линия протяженностью 0,24 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</si>
  <si>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</si>
  <si>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</si>
  <si>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</si>
  <si>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</si>
  <si>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</si>
  <si>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</si>
  <si>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</si>
  <si>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</si>
  <si>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</si>
  <si>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</si>
  <si>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</si>
  <si>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</si>
  <si>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</si>
  <si>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</si>
  <si>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</si>
  <si>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</si>
  <si>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</si>
  <si>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</si>
  <si>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</si>
  <si>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</si>
  <si>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</si>
  <si>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</si>
  <si>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</si>
  <si>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</si>
  <si>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</si>
  <si>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</si>
  <si>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</si>
  <si>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</si>
  <si>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</si>
  <si>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</si>
  <si>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</si>
  <si>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</si>
  <si>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</si>
  <si>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</si>
  <si>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</si>
  <si>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</si>
  <si>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 553-02-01</t>
  </si>
  <si>
    <t>"Реконструкция ВЛ-10кВ Ф-НБ-5 ПС 35/10 кВ "Новый Буян"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</si>
  <si>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</si>
  <si>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</si>
  <si>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</si>
  <si>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</si>
  <si>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</si>
  <si>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</si>
  <si>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</si>
  <si>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</si>
  <si>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</si>
  <si>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</si>
  <si>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</si>
  <si>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</si>
  <si>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</si>
  <si>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</si>
  <si>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</si>
  <si>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</si>
  <si>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</si>
  <si>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</si>
  <si>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 553-09-01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</si>
  <si>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</si>
  <si>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</si>
  <si>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</si>
  <si>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</si>
  <si>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</si>
  <si>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</si>
  <si>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</si>
  <si>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</si>
  <si>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</si>
  <si>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</si>
  <si>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</si>
  <si>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</si>
  <si>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 553-12-01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</si>
  <si>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</si>
  <si>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</si>
  <si>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</si>
  <si>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</si>
  <si>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</si>
  <si>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</si>
  <si>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</si>
  <si>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</si>
  <si>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</si>
  <si>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</si>
  <si>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</si>
  <si>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</si>
  <si>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</si>
  <si>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</si>
  <si>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</si>
  <si>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537 02-01</t>
  </si>
  <si>
    <t>Наименование сметы</t>
  </si>
  <si>
    <t>Наименование локальных сметных расчетов (смет), затрат</t>
  </si>
  <si>
    <t>ЛС-537-2</t>
  </si>
  <si>
    <t>КЛ-10кВ</t>
  </si>
  <si>
    <t>Итого</t>
  </si>
  <si>
    <t>ОБЪЕКТНЫЙ СМЕТНЫЙ РАСЧЕТ № ОСР 537-09-01</t>
  </si>
  <si>
    <t>ЛС-537-2-09</t>
  </si>
  <si>
    <t>ПНР КЛ-10кВ</t>
  </si>
  <si>
    <t>ОБЪЕКТНЫЙ СМЕТНЫЙ РАСЧЕТ № ОСР 537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</si>
  <si>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</si>
  <si>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</si>
  <si>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</si>
  <si>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</si>
  <si>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</si>
  <si>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</si>
  <si>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</si>
  <si>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</si>
  <si>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</si>
  <si>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</si>
  <si>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537 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</si>
  <si>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</si>
  <si>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</si>
  <si>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</si>
  <si>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</si>
  <si>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</si>
  <si>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</si>
  <si>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537-09-01</t>
  </si>
  <si>
    <t>ОСР 537 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</si>
  <si>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</si>
  <si>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</si>
  <si>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</si>
  <si>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</si>
  <si>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</si>
  <si>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</si>
  <si>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</si>
  <si>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</si>
  <si>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</si>
  <si>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</si>
  <si>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</si>
  <si>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Реконструкция КЛ-10 кВ Ф-Ш-2 от № 217/47 до опоры №217/48 Шенталинский район Самарская область (двухцепная линия протяженностью 0,24 км)</t>
  </si>
  <si>
    <t>Реконструкция КЛ-10 кВ Ф-Ш-2 от № 217/47 до опоры №217/48 Шенталинский район Самарская область (двухцепная линия протяженностью 0,24 км)</t>
  </si>
  <si>
    <t>Реконструкция КЛ-10 кВ Ф-Ш-2 от № 217/47 до опоры №217/48 Шенталинский район Самарская область (двухцепная линия протяженностью 0,24 км)</t>
  </si>
  <si>
    <t>Реконструкция КЛ-10 кВ Ф-Ш-2 от № 217/47 до опоры №217/48 Шенталинский район Самарская область (двухцепная линия протяженностью 0,24 км)</t>
  </si>
  <si>
    <t>Кабель силовой с алюминиевыми жилами АПвПг 3х50мк</t>
  </si>
  <si>
    <t>ФСБЦ-21.1.07.02-1158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</si>
</sst>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9" formatCode="#\ ##0.000000"/>
    <numFmt numFmtId="180" formatCode="_-* #\ ##0.00000000_-;\-* #\ ##0.00000000_-;_-* &quot;-&quot;??_-;_-@_-"/>
    <numFmt numFmtId="182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13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8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9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2" fontId="13" fillId="0" borderId="1" xfId="1" applyNumberFormat="1" applyFont="1" applyFill="1" applyBorder="1" applyAlignment="1">
      <alignment horizontal="left" vertical="center" wrapText="1" indent="17"/>
    </xf>
    <xf numFmtId="182" fontId="15" fillId="0" borderId="1" xfId="1" applyNumberFormat="1" applyFont="1" applyFill="1" applyBorder="1" applyAlignment="1">
      <alignment horizontal="left" vertical="center" wrapText="1" indent="17"/>
    </xf>
    <xf numFmtId="182" fontId="13" fillId="0" borderId="0" xfId="4" applyNumberFormat="1" applyFont="1" applyAlignment="1">
      <alignment horizontal="left" vertical="center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85" zoomScaleNormal="85" workbookViewId="0">
      <selection activeCell="C40" sqref="C40:C43"/>
    </sheetView>
  </sheetViews>
  <sheetFormatPr defaultColWidth="8.88671875" defaultRowHeight="14.4"/>
  <cols>
    <col min="1" max="1" width="10.88671875" customWidth="1"/>
    <col min="2" max="2" width="101.44140625" customWidth="1"/>
    <col min="3" max="3" width="35" customWidth="1"/>
    <col min="4" max="4" width="15.6640625" customWidth="1"/>
    <col min="5" max="5" width="12" customWidth="1"/>
    <col min="7" max="8" width="9" customWidth="1"/>
    <col min="9" max="9" width="16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9" t="s">
        <v>14</v>
      </c>
      <c r="I27" s="59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60">
        <v>2019</v>
      </c>
      <c r="H28" s="61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2">
        <v>0</v>
      </c>
      <c r="D29" s="57"/>
      <c r="E29" s="57"/>
      <c r="F29" s="57"/>
      <c r="G29" s="60">
        <v>2020</v>
      </c>
      <c r="H29" s="61">
        <v>105.561885224957</v>
      </c>
      <c r="I29" s="79"/>
    </row>
    <row r="30" spans="1:9" ht="15.75" customHeight="1">
      <c r="A30" s="50">
        <v>2</v>
      </c>
      <c r="B30" s="53" t="s">
        <v>20</v>
      </c>
      <c r="C30" s="62">
        <f>C27+C28+C29</f>
        <v>0</v>
      </c>
      <c r="D30" s="63"/>
      <c r="E30" s="64"/>
      <c r="F30" s="65"/>
      <c r="G30" s="60">
        <v>2021</v>
      </c>
      <c r="H30" s="61">
        <v>104.9354</v>
      </c>
      <c r="I30" s="79"/>
    </row>
    <row r="31" spans="1:9" ht="15.75" customHeight="1">
      <c r="A31" s="55" t="s">
        <v>21</v>
      </c>
      <c r="B31" s="53" t="s">
        <v>22</v>
      </c>
      <c r="C31" s="62">
        <f>C30-ROUND(C30/1.2,5)</f>
        <v>0</v>
      </c>
      <c r="D31" s="57"/>
      <c r="E31" s="64"/>
      <c r="F31" s="57"/>
      <c r="G31" s="60">
        <v>2022</v>
      </c>
      <c r="H31" s="61">
        <v>114.63142733059399</v>
      </c>
      <c r="I31" s="80"/>
    </row>
    <row r="32" spans="1:9" ht="15.6">
      <c r="A32" s="50">
        <v>3</v>
      </c>
      <c r="B32" s="53" t="s">
        <v>23</v>
      </c>
      <c r="C32" s="66">
        <f>C30*I34</f>
        <v>0</v>
      </c>
      <c r="D32" s="57"/>
      <c r="E32" s="67">
        <f>D32-C32</f>
        <v>0</v>
      </c>
      <c r="F32" s="68"/>
      <c r="G32" s="69">
        <v>2023</v>
      </c>
      <c r="H32" s="61">
        <v>109.096466260827</v>
      </c>
      <c r="I32" s="80"/>
    </row>
    <row r="33" spans="1:9" ht="15.6">
      <c r="A33" s="86" t="s">
        <v>24</v>
      </c>
      <c r="B33" s="87"/>
      <c r="C33" s="88"/>
      <c r="D33" s="51"/>
      <c r="E33" s="70"/>
      <c r="F33" s="71"/>
      <c r="G33" s="60">
        <v>2024</v>
      </c>
      <c r="H33" s="61">
        <v>109.113503262205</v>
      </c>
      <c r="I33" s="80"/>
    </row>
    <row r="34" spans="1:9" ht="15.6">
      <c r="A34" s="50">
        <v>1</v>
      </c>
      <c r="B34" s="53" t="s">
        <v>9</v>
      </c>
      <c r="C34" s="54"/>
      <c r="D34" s="51"/>
      <c r="E34" s="72"/>
      <c r="F34" s="73"/>
      <c r="G34" s="60">
        <v>2025</v>
      </c>
      <c r="H34" s="61">
        <v>107.81631706396399</v>
      </c>
      <c r="I34" s="81">
        <f>(H34+100)/200</f>
        <v>1.0390815853198201</v>
      </c>
    </row>
    <row r="35" spans="1:9" ht="15.6">
      <c r="A35" s="55" t="s">
        <v>11</v>
      </c>
      <c r="B35" s="53" t="s">
        <v>12</v>
      </c>
      <c r="C35" s="74">
        <f>ССР!D70+ССР!E70</f>
        <v>3377.2300689623798</v>
      </c>
      <c r="D35" s="57"/>
      <c r="E35" s="72"/>
      <c r="F35" s="57"/>
      <c r="G35" s="60">
        <v>2026</v>
      </c>
      <c r="H35" s="61">
        <v>105.262896868962</v>
      </c>
      <c r="I35" s="81">
        <f>(H35+100)/200*H34/100</f>
        <v>1.1065344785145901</v>
      </c>
    </row>
    <row r="36" spans="1:9" ht="15.6">
      <c r="A36" s="55" t="s">
        <v>16</v>
      </c>
      <c r="B36" s="53" t="s">
        <v>17</v>
      </c>
      <c r="C36" s="74">
        <f>ССР!F70</f>
        <v>0</v>
      </c>
      <c r="D36" s="57"/>
      <c r="E36" s="72"/>
      <c r="F36" s="57"/>
      <c r="G36" s="60">
        <v>2027</v>
      </c>
      <c r="H36" s="61">
        <v>104.420897989339</v>
      </c>
      <c r="I36" s="81">
        <f>(H36+100)/200*H35/100*H34/100</f>
        <v>1.1599922999352299</v>
      </c>
    </row>
    <row r="37" spans="1:9" ht="15.6">
      <c r="A37" s="55" t="s">
        <v>18</v>
      </c>
      <c r="B37" s="53" t="s">
        <v>19</v>
      </c>
      <c r="C37" s="74">
        <f>(ССР!G66)*1.2</f>
        <v>871.81650126290003</v>
      </c>
      <c r="D37" s="57"/>
      <c r="E37" s="72"/>
      <c r="F37" s="57"/>
      <c r="G37" s="60">
        <v>2028</v>
      </c>
      <c r="H37" s="61">
        <v>104.420897989339</v>
      </c>
      <c r="I37" s="81">
        <f>(H37+100)/200*H36/100*H35/100*H34/100</f>
        <v>1.2112743761995599</v>
      </c>
    </row>
    <row r="38" spans="1:9" ht="15.6">
      <c r="A38" s="50">
        <v>2</v>
      </c>
      <c r="B38" s="53" t="s">
        <v>20</v>
      </c>
      <c r="C38" s="74">
        <f>C35+C36+C37</f>
        <v>4249.0465702252804</v>
      </c>
      <c r="D38" s="63"/>
      <c r="E38" s="67"/>
      <c r="F38" s="68"/>
      <c r="G38" s="60">
        <v>2029</v>
      </c>
      <c r="H38" s="61">
        <v>104.420897989339</v>
      </c>
      <c r="I38" s="81">
        <f>(H38+100)/200*H37/100*H36/100*H35/100*H34/100</f>
        <v>1.26482358074235</v>
      </c>
    </row>
    <row r="39" spans="1:9" ht="15.6">
      <c r="A39" s="55" t="s">
        <v>21</v>
      </c>
      <c r="B39" s="53" t="s">
        <v>22</v>
      </c>
      <c r="C39" s="62">
        <f>C38-ROUND(C38/1.2,5)</f>
        <v>708.17443022527902</v>
      </c>
      <c r="D39" s="57"/>
      <c r="E39" s="72"/>
      <c r="F39" s="57"/>
      <c r="G39" s="51"/>
      <c r="H39" s="51"/>
      <c r="I39" s="51"/>
    </row>
    <row r="40" spans="1:9" ht="15.6">
      <c r="A40" s="50">
        <v>3</v>
      </c>
      <c r="B40" s="53" t="s">
        <v>23</v>
      </c>
      <c r="C40" s="103">
        <v>4701.7165000000005</v>
      </c>
      <c r="D40" s="57"/>
      <c r="E40" s="67">
        <f>D40-C40</f>
        <v>-4701.7165000000005</v>
      </c>
      <c r="F40" s="68"/>
      <c r="G40" s="51"/>
      <c r="H40" s="51"/>
      <c r="I40" s="51"/>
    </row>
    <row r="41" spans="1:9" ht="15.6">
      <c r="A41" s="50"/>
      <c r="B41" s="53"/>
      <c r="C41" s="10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25</v>
      </c>
      <c r="C42" s="104">
        <f>C40</f>
        <v>4701.7165000000005</v>
      </c>
      <c r="D42" s="57"/>
      <c r="E42" s="67">
        <f>D42-C42</f>
        <v>-4701.7165000000005</v>
      </c>
      <c r="F42" s="68"/>
      <c r="G42" s="51"/>
      <c r="H42" s="51"/>
      <c r="I42" s="76"/>
    </row>
    <row r="43" spans="1:9" ht="15.6">
      <c r="A43" s="52"/>
      <c r="B43" s="52"/>
      <c r="C43" s="105"/>
      <c r="D43" s="76"/>
      <c r="E43" s="51"/>
      <c r="F43" s="73"/>
      <c r="G43" s="51"/>
      <c r="H43" s="51"/>
      <c r="I43" s="51"/>
    </row>
    <row r="44" spans="1:9" ht="15.6">
      <c r="A44" s="77" t="s">
        <v>26</v>
      </c>
      <c r="B44" s="52"/>
      <c r="C44" s="52"/>
      <c r="D44" s="51"/>
      <c r="E44" s="78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D53" zoomScale="125" zoomScaleNormal="125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27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129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28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29</v>
      </c>
      <c r="C18" s="92" t="s">
        <v>30</v>
      </c>
      <c r="D18" s="89" t="s">
        <v>31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32</v>
      </c>
      <c r="E19" s="2" t="s">
        <v>33</v>
      </c>
      <c r="F19" s="2" t="s">
        <v>34</v>
      </c>
      <c r="G19" s="2" t="s">
        <v>35</v>
      </c>
      <c r="H19" s="2" t="s">
        <v>36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37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38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39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40</v>
      </c>
      <c r="C25" s="42" t="s">
        <v>41</v>
      </c>
      <c r="D25" s="41">
        <v>841.64099306898004</v>
      </c>
      <c r="E25" s="41">
        <v>1756.296056937</v>
      </c>
      <c r="F25" s="41">
        <v>0</v>
      </c>
      <c r="G25" s="41">
        <v>0</v>
      </c>
      <c r="H25" s="41">
        <v>2597.9370500059999</v>
      </c>
    </row>
    <row r="26" spans="1:8">
      <c r="A26" s="2"/>
      <c r="B26" s="33"/>
      <c r="C26" s="33" t="s">
        <v>42</v>
      </c>
      <c r="D26" s="41">
        <v>841.64099306898004</v>
      </c>
      <c r="E26" s="41">
        <v>1756.296056937</v>
      </c>
      <c r="F26" s="41">
        <v>0</v>
      </c>
      <c r="G26" s="41">
        <v>0</v>
      </c>
      <c r="H26" s="41">
        <v>2597.9370500059999</v>
      </c>
    </row>
    <row r="27" spans="1:8">
      <c r="A27" s="2"/>
      <c r="B27" s="33"/>
      <c r="C27" s="44" t="s">
        <v>43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44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45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46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47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48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49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50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51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52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53</v>
      </c>
      <c r="D42" s="41">
        <v>841.64099306898004</v>
      </c>
      <c r="E42" s="41">
        <v>1756.296056937</v>
      </c>
      <c r="F42" s="41">
        <v>0</v>
      </c>
      <c r="G42" s="41">
        <v>0</v>
      </c>
      <c r="H42" s="41">
        <v>2597.9370500059999</v>
      </c>
    </row>
    <row r="43" spans="1:8">
      <c r="A43" s="2"/>
      <c r="B43" s="33"/>
      <c r="C43" s="44" t="s">
        <v>54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55</v>
      </c>
      <c r="C44" s="42" t="s">
        <v>56</v>
      </c>
      <c r="D44" s="41">
        <v>21.041024826725</v>
      </c>
      <c r="E44" s="41">
        <v>43.907401423425</v>
      </c>
      <c r="F44" s="41">
        <v>0</v>
      </c>
      <c r="G44" s="41">
        <v>0</v>
      </c>
      <c r="H44" s="41">
        <v>64.948426250150007</v>
      </c>
    </row>
    <row r="45" spans="1:8">
      <c r="A45" s="2"/>
      <c r="B45" s="33"/>
      <c r="C45" s="33" t="s">
        <v>57</v>
      </c>
      <c r="D45" s="41">
        <v>21.041024826725</v>
      </c>
      <c r="E45" s="41">
        <v>43.907401423425</v>
      </c>
      <c r="F45" s="41">
        <v>0</v>
      </c>
      <c r="G45" s="41">
        <v>0</v>
      </c>
      <c r="H45" s="41">
        <v>64.948426250150007</v>
      </c>
    </row>
    <row r="46" spans="1:8">
      <c r="A46" s="2"/>
      <c r="B46" s="33"/>
      <c r="C46" s="33" t="s">
        <v>58</v>
      </c>
      <c r="D46" s="41">
        <v>862.68201789571003</v>
      </c>
      <c r="E46" s="41">
        <v>1800.2034583604</v>
      </c>
      <c r="F46" s="41">
        <v>0</v>
      </c>
      <c r="G46" s="41">
        <v>0</v>
      </c>
      <c r="H46" s="41">
        <v>2662.8854762561</v>
      </c>
    </row>
    <row r="47" spans="1:8">
      <c r="A47" s="2"/>
      <c r="B47" s="33"/>
      <c r="C47" s="33" t="s">
        <v>59</v>
      </c>
      <c r="D47" s="41"/>
      <c r="E47" s="41"/>
      <c r="F47" s="41"/>
      <c r="G47" s="41"/>
      <c r="H47" s="41"/>
    </row>
    <row r="48" spans="1:8" ht="31.2">
      <c r="A48" s="2">
        <v>3</v>
      </c>
      <c r="B48" s="2" t="s">
        <v>60</v>
      </c>
      <c r="C48" s="48" t="s">
        <v>41</v>
      </c>
      <c r="D48" s="41">
        <v>0</v>
      </c>
      <c r="E48" s="41">
        <v>0</v>
      </c>
      <c r="F48" s="41">
        <v>0</v>
      </c>
      <c r="G48" s="41">
        <v>49.093416304328002</v>
      </c>
      <c r="H48" s="41">
        <v>49.093416304328002</v>
      </c>
    </row>
    <row r="49" spans="1:8" ht="31.2">
      <c r="A49" s="2">
        <v>4</v>
      </c>
      <c r="B49" s="2" t="s">
        <v>61</v>
      </c>
      <c r="C49" s="48" t="s">
        <v>62</v>
      </c>
      <c r="D49" s="41">
        <v>22.516000667078</v>
      </c>
      <c r="E49" s="41">
        <v>46.985310263206998</v>
      </c>
      <c r="F49" s="41">
        <v>0</v>
      </c>
      <c r="G49" s="41">
        <v>0</v>
      </c>
      <c r="H49" s="41">
        <v>69.501310930285996</v>
      </c>
    </row>
    <row r="50" spans="1:8">
      <c r="A50" s="2">
        <v>5</v>
      </c>
      <c r="B50" s="2" t="s">
        <v>63</v>
      </c>
      <c r="C50" s="48" t="s">
        <v>64</v>
      </c>
      <c r="D50" s="41">
        <v>0</v>
      </c>
      <c r="E50" s="41">
        <v>0</v>
      </c>
      <c r="F50" s="41">
        <v>0</v>
      </c>
      <c r="G50" s="41">
        <v>57.784614834758003</v>
      </c>
      <c r="H50" s="41">
        <v>57.784614834758003</v>
      </c>
    </row>
    <row r="51" spans="1:8">
      <c r="A51" s="2">
        <v>6</v>
      </c>
      <c r="B51" s="2"/>
      <c r="C51" s="48" t="s">
        <v>65</v>
      </c>
      <c r="D51" s="41">
        <v>0</v>
      </c>
      <c r="E51" s="41">
        <v>0</v>
      </c>
      <c r="F51" s="41">
        <v>0</v>
      </c>
      <c r="G51" s="41">
        <v>257.37046555349002</v>
      </c>
      <c r="H51" s="41">
        <v>257.37046555349002</v>
      </c>
    </row>
    <row r="52" spans="1:8">
      <c r="A52" s="2">
        <v>7</v>
      </c>
      <c r="B52" s="2"/>
      <c r="C52" s="48" t="s">
        <v>66</v>
      </c>
      <c r="D52" s="41">
        <v>0</v>
      </c>
      <c r="E52" s="41">
        <v>0</v>
      </c>
      <c r="F52" s="41">
        <v>0</v>
      </c>
      <c r="G52" s="41">
        <v>205.89637244279001</v>
      </c>
      <c r="H52" s="41">
        <v>205.89637244279001</v>
      </c>
    </row>
    <row r="53" spans="1:8">
      <c r="A53" s="2"/>
      <c r="B53" s="33"/>
      <c r="C53" s="33" t="s">
        <v>67</v>
      </c>
      <c r="D53" s="41">
        <v>22.516000667078</v>
      </c>
      <c r="E53" s="41">
        <v>46.985310263206998</v>
      </c>
      <c r="F53" s="41">
        <v>0</v>
      </c>
      <c r="G53" s="41">
        <v>570.14486913536996</v>
      </c>
      <c r="H53" s="41">
        <v>639.64618006565001</v>
      </c>
    </row>
    <row r="54" spans="1:8">
      <c r="A54" s="2"/>
      <c r="B54" s="33"/>
      <c r="C54" s="33" t="s">
        <v>68</v>
      </c>
      <c r="D54" s="41">
        <v>885.19801856279003</v>
      </c>
      <c r="E54" s="41">
        <v>1847.1887686236</v>
      </c>
      <c r="F54" s="41">
        <v>0</v>
      </c>
      <c r="G54" s="41">
        <v>570.14486913536996</v>
      </c>
      <c r="H54" s="41">
        <v>3302.5316563217998</v>
      </c>
    </row>
    <row r="55" spans="1:8" ht="31.5" customHeight="1">
      <c r="A55" s="2"/>
      <c r="B55" s="33"/>
      <c r="C55" s="33" t="s">
        <v>69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70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71</v>
      </c>
      <c r="D58" s="41">
        <v>885.19801856279003</v>
      </c>
      <c r="E58" s="41">
        <v>1847.1887686236</v>
      </c>
      <c r="F58" s="41">
        <v>0</v>
      </c>
      <c r="G58" s="41">
        <v>570.14486913536996</v>
      </c>
      <c r="H58" s="41">
        <v>3302.5316563217998</v>
      </c>
    </row>
    <row r="59" spans="1:8" ht="157.5" customHeight="1">
      <c r="A59" s="2"/>
      <c r="B59" s="33"/>
      <c r="C59" s="33" t="s">
        <v>72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73</v>
      </c>
      <c r="C60" s="48" t="s">
        <v>74</v>
      </c>
      <c r="D60" s="41">
        <v>0</v>
      </c>
      <c r="E60" s="41">
        <v>0</v>
      </c>
      <c r="F60" s="41">
        <v>0</v>
      </c>
      <c r="G60" s="41">
        <v>135.20828722620001</v>
      </c>
      <c r="H60" s="41">
        <v>135.20828722620001</v>
      </c>
    </row>
    <row r="61" spans="1:8">
      <c r="A61" s="2"/>
      <c r="B61" s="33"/>
      <c r="C61" s="33" t="s">
        <v>75</v>
      </c>
      <c r="D61" s="41">
        <v>0</v>
      </c>
      <c r="E61" s="41">
        <v>0</v>
      </c>
      <c r="F61" s="41">
        <v>0</v>
      </c>
      <c r="G61" s="41">
        <v>135.20828722620001</v>
      </c>
      <c r="H61" s="41">
        <v>135.20828722620001</v>
      </c>
    </row>
    <row r="62" spans="1:8">
      <c r="A62" s="2"/>
      <c r="B62" s="33"/>
      <c r="C62" s="33" t="s">
        <v>76</v>
      </c>
      <c r="D62" s="41">
        <v>885.19801856279003</v>
      </c>
      <c r="E62" s="41">
        <v>1847.1887686236</v>
      </c>
      <c r="F62" s="41">
        <v>0</v>
      </c>
      <c r="G62" s="41">
        <v>705.35315636156997</v>
      </c>
      <c r="H62" s="41">
        <v>3437.7399435480002</v>
      </c>
    </row>
    <row r="63" spans="1:8">
      <c r="A63" s="2"/>
      <c r="B63" s="33"/>
      <c r="C63" s="33" t="s">
        <v>77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78</v>
      </c>
      <c r="C64" s="48" t="s">
        <v>79</v>
      </c>
      <c r="D64" s="41">
        <f>D62*3%</f>
        <v>26.555940556883701</v>
      </c>
      <c r="E64" s="41">
        <f>E62*3%</f>
        <v>55.415663058707999</v>
      </c>
      <c r="F64" s="41">
        <f>F62*3%</f>
        <v>0</v>
      </c>
      <c r="G64" s="41">
        <f>G62*3%</f>
        <v>21.160594690847098</v>
      </c>
      <c r="H64" s="41">
        <f>SUM(D64:G64)</f>
        <v>103.13219830643899</v>
      </c>
    </row>
    <row r="65" spans="1:8">
      <c r="A65" s="2"/>
      <c r="B65" s="33"/>
      <c r="C65" s="33" t="s">
        <v>80</v>
      </c>
      <c r="D65" s="41">
        <f>D64</f>
        <v>26.555940556883701</v>
      </c>
      <c r="E65" s="41">
        <f>E64</f>
        <v>55.415663058707999</v>
      </c>
      <c r="F65" s="41">
        <f>F64</f>
        <v>0</v>
      </c>
      <c r="G65" s="41">
        <f>G64</f>
        <v>21.160594690847098</v>
      </c>
      <c r="H65" s="41">
        <f>SUM(D65:G65)</f>
        <v>103.13219830643899</v>
      </c>
    </row>
    <row r="66" spans="1:8">
      <c r="A66" s="2"/>
      <c r="B66" s="33"/>
      <c r="C66" s="33" t="s">
        <v>81</v>
      </c>
      <c r="D66" s="41">
        <f>D65+D62</f>
        <v>911.75395911967405</v>
      </c>
      <c r="E66" s="41">
        <f>E65+E62</f>
        <v>1902.60443168231</v>
      </c>
      <c r="F66" s="41">
        <f>F65+F62</f>
        <v>0</v>
      </c>
      <c r="G66" s="41">
        <f>G65+G62</f>
        <v>726.51375105241698</v>
      </c>
      <c r="H66" s="41">
        <f>SUM(D66:G66)</f>
        <v>3540.8721418544001</v>
      </c>
    </row>
    <row r="67" spans="1:8">
      <c r="A67" s="2"/>
      <c r="B67" s="33"/>
      <c r="C67" s="33" t="s">
        <v>82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83</v>
      </c>
      <c r="C68" s="48" t="s">
        <v>84</v>
      </c>
      <c r="D68" s="41">
        <f>D66*20%</f>
        <v>182.350791823935</v>
      </c>
      <c r="E68" s="41">
        <f>E66*20%</f>
        <v>380.52088633646201</v>
      </c>
      <c r="F68" s="41">
        <f>F66*20%</f>
        <v>0</v>
      </c>
      <c r="G68" s="41">
        <f>G66*20%</f>
        <v>145.302750210483</v>
      </c>
      <c r="H68" s="41">
        <f>SUM(D68:G68)</f>
        <v>708.17442837088004</v>
      </c>
    </row>
    <row r="69" spans="1:8">
      <c r="A69" s="2"/>
      <c r="B69" s="33"/>
      <c r="C69" s="33" t="s">
        <v>85</v>
      </c>
      <c r="D69" s="41">
        <f>D68</f>
        <v>182.350791823935</v>
      </c>
      <c r="E69" s="41">
        <f>E68</f>
        <v>380.52088633646201</v>
      </c>
      <c r="F69" s="41">
        <f>F68</f>
        <v>0</v>
      </c>
      <c r="G69" s="41">
        <f>G68</f>
        <v>145.302750210483</v>
      </c>
      <c r="H69" s="41">
        <f>SUM(D69:G69)</f>
        <v>708.17442837088004</v>
      </c>
    </row>
    <row r="70" spans="1:8">
      <c r="A70" s="2"/>
      <c r="B70" s="33"/>
      <c r="C70" s="33" t="s">
        <v>86</v>
      </c>
      <c r="D70" s="41">
        <f>D69+D66</f>
        <v>1094.10475094361</v>
      </c>
      <c r="E70" s="41">
        <f>E69+E66</f>
        <v>2283.12531801877</v>
      </c>
      <c r="F70" s="41">
        <f>F69+F66</f>
        <v>0</v>
      </c>
      <c r="G70" s="41">
        <f>G69+G66</f>
        <v>871.81650126290003</v>
      </c>
      <c r="H70" s="41">
        <f>SUM(D70:G70)</f>
        <v>4249.0465702252804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opLeftCell="C1"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130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89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92</v>
      </c>
      <c r="C13" s="3" t="s">
        <v>93</v>
      </c>
      <c r="D13" s="32">
        <v>841.64099306898004</v>
      </c>
      <c r="E13" s="32">
        <v>1679.7283434348001</v>
      </c>
      <c r="F13" s="32">
        <v>0</v>
      </c>
      <c r="G13" s="32">
        <v>0</v>
      </c>
      <c r="H13" s="32">
        <v>2521.3693365037998</v>
      </c>
      <c r="J13" s="20"/>
    </row>
    <row r="14" spans="1:14">
      <c r="A14" s="2"/>
      <c r="B14" s="33"/>
      <c r="C14" s="33" t="s">
        <v>94</v>
      </c>
      <c r="D14" s="32">
        <v>841.64099306898004</v>
      </c>
      <c r="E14" s="32">
        <v>1679.7283434348001</v>
      </c>
      <c r="F14" s="32">
        <v>0</v>
      </c>
      <c r="G14" s="32">
        <v>0</v>
      </c>
      <c r="H14" s="32">
        <v>2521.3693365037998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131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90</v>
      </c>
      <c r="C7" s="28" t="s">
        <v>41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96</v>
      </c>
      <c r="C13" s="3" t="s">
        <v>97</v>
      </c>
      <c r="D13" s="32">
        <v>0</v>
      </c>
      <c r="E13" s="32">
        <v>0</v>
      </c>
      <c r="F13" s="32">
        <v>0</v>
      </c>
      <c r="G13" s="32">
        <v>46.970109963512002</v>
      </c>
      <c r="H13" s="32">
        <v>46.970109963512002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46.970109963512002</v>
      </c>
      <c r="H14" s="32">
        <v>46.970109963512002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4414062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87</v>
      </c>
    </row>
    <row r="2" spans="1:14" ht="45.75" customHeight="1">
      <c r="A2" s="24"/>
      <c r="B2" s="24" t="s">
        <v>88</v>
      </c>
      <c r="C2" s="85" t="s">
        <v>132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90</v>
      </c>
      <c r="C7" s="28" t="s">
        <v>99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28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29</v>
      </c>
      <c r="C10" s="92" t="s">
        <v>91</v>
      </c>
      <c r="D10" s="89" t="s">
        <v>31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32</v>
      </c>
      <c r="E11" s="2" t="s">
        <v>33</v>
      </c>
      <c r="F11" s="2" t="s">
        <v>34</v>
      </c>
      <c r="G11" s="2" t="s">
        <v>35</v>
      </c>
      <c r="H11" s="2" t="s">
        <v>36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99</v>
      </c>
      <c r="D13" s="32">
        <v>0</v>
      </c>
      <c r="E13" s="32">
        <v>0</v>
      </c>
      <c r="F13" s="32">
        <v>0</v>
      </c>
      <c r="G13" s="32">
        <v>135.20828722620001</v>
      </c>
      <c r="H13" s="32">
        <v>135.20828722620001</v>
      </c>
      <c r="J13" s="20"/>
    </row>
    <row r="14" spans="1:14">
      <c r="A14" s="2"/>
      <c r="B14" s="33"/>
      <c r="C14" s="33" t="s">
        <v>94</v>
      </c>
      <c r="D14" s="32">
        <v>0</v>
      </c>
      <c r="E14" s="32">
        <v>0</v>
      </c>
      <c r="F14" s="32">
        <v>0</v>
      </c>
      <c r="G14" s="32">
        <v>135.20828722620001</v>
      </c>
      <c r="H14" s="32">
        <v>135.20828722620001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5"/>
  <sheetViews>
    <sheetView topLeftCell="A4" zoomScale="70" zoomScaleNormal="70" workbookViewId="0">
      <selection activeCell="B10" sqref="B10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101</v>
      </c>
      <c r="B1" s="10" t="s">
        <v>102</v>
      </c>
      <c r="C1" s="10" t="s">
        <v>103</v>
      </c>
      <c r="D1" s="10" t="s">
        <v>104</v>
      </c>
      <c r="E1" s="10" t="s">
        <v>105</v>
      </c>
      <c r="F1" s="10" t="s">
        <v>106</v>
      </c>
      <c r="G1" s="10" t="s">
        <v>107</v>
      </c>
      <c r="H1" s="10" t="s">
        <v>108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41</v>
      </c>
      <c r="B3" s="94"/>
      <c r="C3" s="11"/>
      <c r="D3" s="12">
        <v>2568.3394464673001</v>
      </c>
      <c r="E3" s="13"/>
      <c r="F3" s="13"/>
      <c r="G3" s="13"/>
      <c r="H3" s="14"/>
    </row>
    <row r="4" spans="1:8">
      <c r="A4" s="99" t="s">
        <v>109</v>
      </c>
      <c r="B4" s="15" t="s">
        <v>110</v>
      </c>
      <c r="C4" s="11"/>
      <c r="D4" s="12">
        <v>841.64099306898004</v>
      </c>
      <c r="E4" s="13"/>
      <c r="F4" s="13"/>
      <c r="G4" s="13"/>
      <c r="H4" s="14"/>
    </row>
    <row r="5" spans="1:8">
      <c r="A5" s="99"/>
      <c r="B5" s="15" t="s">
        <v>111</v>
      </c>
      <c r="C5" s="10"/>
      <c r="D5" s="12">
        <v>1679.7283434348001</v>
      </c>
      <c r="E5" s="13"/>
      <c r="F5" s="13"/>
      <c r="G5" s="13"/>
      <c r="H5" s="16"/>
    </row>
    <row r="6" spans="1:8">
      <c r="A6" s="100"/>
      <c r="B6" s="15" t="s">
        <v>112</v>
      </c>
      <c r="C6" s="10"/>
      <c r="D6" s="12">
        <v>0</v>
      </c>
      <c r="E6" s="13"/>
      <c r="F6" s="13"/>
      <c r="G6" s="13"/>
      <c r="H6" s="16"/>
    </row>
    <row r="7" spans="1:8">
      <c r="A7" s="100"/>
      <c r="B7" s="15" t="s">
        <v>113</v>
      </c>
      <c r="C7" s="10"/>
      <c r="D7" s="12">
        <v>0</v>
      </c>
      <c r="E7" s="13"/>
      <c r="F7" s="13"/>
      <c r="G7" s="13"/>
      <c r="H7" s="16"/>
    </row>
    <row r="8" spans="1:8">
      <c r="A8" s="95" t="s">
        <v>93</v>
      </c>
      <c r="B8" s="96"/>
      <c r="C8" s="99" t="s">
        <v>114</v>
      </c>
      <c r="D8" s="17">
        <v>2521.3693365037998</v>
      </c>
      <c r="E8" s="13">
        <v>0.48</v>
      </c>
      <c r="F8" s="13" t="s">
        <v>115</v>
      </c>
      <c r="G8" s="17">
        <v>5252.8527843828997</v>
      </c>
      <c r="H8" s="16"/>
    </row>
    <row r="9" spans="1:8">
      <c r="A9" s="101">
        <v>1</v>
      </c>
      <c r="B9" s="15" t="s">
        <v>110</v>
      </c>
      <c r="C9" s="99"/>
      <c r="D9" s="17">
        <v>841.64099306898004</v>
      </c>
      <c r="E9" s="13"/>
      <c r="F9" s="13"/>
      <c r="G9" s="13"/>
      <c r="H9" s="100" t="s">
        <v>41</v>
      </c>
    </row>
    <row r="10" spans="1:8">
      <c r="A10" s="99"/>
      <c r="B10" s="15" t="s">
        <v>111</v>
      </c>
      <c r="C10" s="99"/>
      <c r="D10" s="17">
        <v>1679.7283434348001</v>
      </c>
      <c r="E10" s="13"/>
      <c r="F10" s="13"/>
      <c r="G10" s="13"/>
      <c r="H10" s="100"/>
    </row>
    <row r="11" spans="1:8">
      <c r="A11" s="99"/>
      <c r="B11" s="15" t="s">
        <v>112</v>
      </c>
      <c r="C11" s="99"/>
      <c r="D11" s="17">
        <v>0</v>
      </c>
      <c r="E11" s="13"/>
      <c r="F11" s="13"/>
      <c r="G11" s="13"/>
      <c r="H11" s="100"/>
    </row>
    <row r="12" spans="1:8">
      <c r="A12" s="99"/>
      <c r="B12" s="15" t="s">
        <v>113</v>
      </c>
      <c r="C12" s="99"/>
      <c r="D12" s="17">
        <v>0</v>
      </c>
      <c r="E12" s="13"/>
      <c r="F12" s="13"/>
      <c r="G12" s="13"/>
      <c r="H12" s="100"/>
    </row>
    <row r="13" spans="1:8">
      <c r="A13" s="99" t="s">
        <v>116</v>
      </c>
      <c r="B13" s="15" t="s">
        <v>110</v>
      </c>
      <c r="C13" s="10"/>
      <c r="D13" s="12">
        <v>841.64099306898004</v>
      </c>
      <c r="E13" s="13"/>
      <c r="F13" s="13"/>
      <c r="G13" s="13"/>
      <c r="H13" s="16"/>
    </row>
    <row r="14" spans="1:8">
      <c r="A14" s="99"/>
      <c r="B14" s="15" t="s">
        <v>111</v>
      </c>
      <c r="C14" s="10"/>
      <c r="D14" s="12">
        <v>1679.7283434348001</v>
      </c>
      <c r="E14" s="13"/>
      <c r="F14" s="13"/>
      <c r="G14" s="13"/>
      <c r="H14" s="16"/>
    </row>
    <row r="15" spans="1:8">
      <c r="A15" s="99"/>
      <c r="B15" s="15" t="s">
        <v>112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113</v>
      </c>
      <c r="C16" s="10"/>
      <c r="D16" s="12">
        <v>46.970109963512002</v>
      </c>
      <c r="E16" s="13"/>
      <c r="F16" s="13"/>
      <c r="G16" s="13"/>
      <c r="H16" s="16"/>
    </row>
    <row r="17" spans="1:8">
      <c r="A17" s="95" t="s">
        <v>97</v>
      </c>
      <c r="B17" s="96"/>
      <c r="C17" s="99" t="s">
        <v>114</v>
      </c>
      <c r="D17" s="17">
        <v>46.970109963512002</v>
      </c>
      <c r="E17" s="13">
        <v>0.48</v>
      </c>
      <c r="F17" s="13" t="s">
        <v>115</v>
      </c>
      <c r="G17" s="17">
        <v>97.854395757316993</v>
      </c>
      <c r="H17" s="16"/>
    </row>
    <row r="18" spans="1:8">
      <c r="A18" s="101">
        <v>1</v>
      </c>
      <c r="B18" s="15" t="s">
        <v>110</v>
      </c>
      <c r="C18" s="99"/>
      <c r="D18" s="17">
        <v>0</v>
      </c>
      <c r="E18" s="13"/>
      <c r="F18" s="13"/>
      <c r="G18" s="13"/>
      <c r="H18" s="100" t="s">
        <v>41</v>
      </c>
    </row>
    <row r="19" spans="1:8">
      <c r="A19" s="99"/>
      <c r="B19" s="15" t="s">
        <v>111</v>
      </c>
      <c r="C19" s="99"/>
      <c r="D19" s="17">
        <v>0</v>
      </c>
      <c r="E19" s="13"/>
      <c r="F19" s="13"/>
      <c r="G19" s="13"/>
      <c r="H19" s="100"/>
    </row>
    <row r="20" spans="1:8">
      <c r="A20" s="99"/>
      <c r="B20" s="15" t="s">
        <v>112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113</v>
      </c>
      <c r="C21" s="99"/>
      <c r="D21" s="17">
        <v>46.970109963512002</v>
      </c>
      <c r="E21" s="13"/>
      <c r="F21" s="13"/>
      <c r="G21" s="13"/>
      <c r="H21" s="100"/>
    </row>
    <row r="22" spans="1:8" ht="24.6">
      <c r="A22" s="97" t="s">
        <v>99</v>
      </c>
      <c r="B22" s="94"/>
      <c r="C22" s="10"/>
      <c r="D22" s="12">
        <v>135.20828722620001</v>
      </c>
      <c r="E22" s="13"/>
      <c r="F22" s="13"/>
      <c r="G22" s="13"/>
      <c r="H22" s="16"/>
    </row>
    <row r="23" spans="1:8">
      <c r="A23" s="99" t="s">
        <v>117</v>
      </c>
      <c r="B23" s="15" t="s">
        <v>110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111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113</v>
      </c>
      <c r="C26" s="10"/>
      <c r="D26" s="12">
        <v>135.20828722620001</v>
      </c>
      <c r="E26" s="13"/>
      <c r="F26" s="13"/>
      <c r="G26" s="13"/>
      <c r="H26" s="16"/>
    </row>
    <row r="27" spans="1:8">
      <c r="A27" s="95" t="s">
        <v>99</v>
      </c>
      <c r="B27" s="96"/>
      <c r="C27" s="99" t="s">
        <v>114</v>
      </c>
      <c r="D27" s="17">
        <v>135.20828722620001</v>
      </c>
      <c r="E27" s="13">
        <v>0.48</v>
      </c>
      <c r="F27" s="13" t="s">
        <v>115</v>
      </c>
      <c r="G27" s="17">
        <v>281.68393172124001</v>
      </c>
      <c r="H27" s="16"/>
    </row>
    <row r="28" spans="1:8">
      <c r="A28" s="101">
        <v>1</v>
      </c>
      <c r="B28" s="15" t="s">
        <v>110</v>
      </c>
      <c r="C28" s="99"/>
      <c r="D28" s="17">
        <v>0</v>
      </c>
      <c r="E28" s="13"/>
      <c r="F28" s="13"/>
      <c r="G28" s="13"/>
      <c r="H28" s="100" t="s">
        <v>41</v>
      </c>
    </row>
    <row r="29" spans="1:8">
      <c r="A29" s="99"/>
      <c r="B29" s="15" t="s">
        <v>111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112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113</v>
      </c>
      <c r="C31" s="99"/>
      <c r="D31" s="17">
        <v>135.20828722620001</v>
      </c>
      <c r="E31" s="13"/>
      <c r="F31" s="13"/>
      <c r="G31" s="13"/>
      <c r="H31" s="100"/>
    </row>
    <row r="32" spans="1:8">
      <c r="A32" s="18"/>
      <c r="C32" s="18"/>
      <c r="D32" s="7"/>
      <c r="E32" s="7"/>
      <c r="F32" s="7"/>
      <c r="G32" s="7"/>
      <c r="H32" s="19"/>
    </row>
    <row r="34" spans="1:8">
      <c r="A34" s="98" t="s">
        <v>118</v>
      </c>
      <c r="B34" s="98"/>
      <c r="C34" s="98"/>
      <c r="D34" s="98"/>
      <c r="E34" s="98"/>
      <c r="F34" s="98"/>
      <c r="G34" s="98"/>
      <c r="H34" s="98"/>
    </row>
    <row r="35" spans="1:8">
      <c r="A35" s="98" t="s">
        <v>119</v>
      </c>
      <c r="B35" s="98"/>
      <c r="C35" s="98"/>
      <c r="D35" s="98"/>
      <c r="E35" s="98"/>
      <c r="F35" s="98"/>
      <c r="G35" s="98"/>
      <c r="H35" s="98"/>
    </row>
  </sheetData>
  <mergeCells count="19">
    <mergeCell ref="A34:H34"/>
    <mergeCell ref="A35:H35"/>
    <mergeCell ref="A4:A7"/>
    <mergeCell ref="A9:A12"/>
    <mergeCell ref="A13:A16"/>
    <mergeCell ref="A18:A21"/>
    <mergeCell ref="A23:A26"/>
    <mergeCell ref="A28:A31"/>
    <mergeCell ref="C8:C12"/>
    <mergeCell ref="C17:C21"/>
    <mergeCell ref="C27:C31"/>
    <mergeCell ref="H9:H12"/>
    <mergeCell ref="H18:H21"/>
    <mergeCell ref="H28:H31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121</v>
      </c>
      <c r="B3" s="2" t="s">
        <v>122</v>
      </c>
      <c r="C3" s="2" t="s">
        <v>123</v>
      </c>
      <c r="D3" s="2" t="s">
        <v>124</v>
      </c>
      <c r="E3" s="2" t="s">
        <v>125</v>
      </c>
      <c r="F3" s="2" t="s">
        <v>126</v>
      </c>
      <c r="G3" s="2" t="s">
        <v>127</v>
      </c>
      <c r="H3" s="2" t="s">
        <v>128</v>
      </c>
    </row>
    <row r="4" spans="1:8" ht="39" customHeight="1">
      <c r="A4" s="3" t="s">
        <v>133</v>
      </c>
      <c r="B4" s="4" t="s">
        <v>115</v>
      </c>
      <c r="C4" s="5">
        <v>0.48</v>
      </c>
      <c r="D4" s="5">
        <v>2121.4564905951001</v>
      </c>
      <c r="E4" s="4">
        <v>10</v>
      </c>
      <c r="F4" s="3" t="s">
        <v>133</v>
      </c>
      <c r="G4" s="5">
        <v>1018.2991154856001</v>
      </c>
      <c r="H4" s="6" t="s">
        <v>134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537 02-01</vt:lpstr>
      <vt:lpstr>ОСР 537-09-01</vt:lpstr>
      <vt:lpstr>ОСР 537 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2025-11-12T09:53:41Z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1B39298F31CE4BD9804686A683DFDDAD_12</vt:lpwstr>
  </property>
  <property fmtid="{D5CDD505-2E9C-101B-9397-08002B2CF9AE}" pid="3" name="KSOProductBuildVer">
    <vt:lpwstr>1049-12.2.0.20795</vt:lpwstr>
  </property>
</Properties>
</file>